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1" yWindow="60" windowWidth="19320" windowHeight="13290" activeTab="0"/>
  </bookViews>
  <sheets>
    <sheet name="Sheet1" sheetId="1" r:id="rId1"/>
  </sheets>
  <definedNames>
    <definedName name="_xlnm.Print_Area" localSheetId="0">'Sheet1'!$A$1:$S$44</definedName>
  </definedNames>
  <calcPr fullCalcOnLoad="1"/>
</workbook>
</file>

<file path=xl/sharedStrings.xml><?xml version="1.0" encoding="utf-8"?>
<sst xmlns="http://schemas.openxmlformats.org/spreadsheetml/2006/main" count="45" uniqueCount="32">
  <si>
    <t>Tire sizes</t>
  </si>
  <si>
    <t>Circumference (ft)</t>
  </si>
  <si>
    <t>1st</t>
  </si>
  <si>
    <t>2nd</t>
  </si>
  <si>
    <t>3rd</t>
  </si>
  <si>
    <t>4th</t>
  </si>
  <si>
    <t>5th</t>
  </si>
  <si>
    <t>6th</t>
  </si>
  <si>
    <t>2005 Lotus Elise Rear Tire Comparison</t>
  </si>
  <si>
    <t>Indicated Speed</t>
  </si>
  <si>
    <t>Circumference (In)</t>
  </si>
  <si>
    <t>at 60 Mph *</t>
  </si>
  <si>
    <t>A3S05</t>
  </si>
  <si>
    <t>A048</t>
  </si>
  <si>
    <t>V710</t>
  </si>
  <si>
    <t>Tech-Ra</t>
  </si>
  <si>
    <t>A032R</t>
  </si>
  <si>
    <t>= stock size</t>
  </si>
  <si>
    <t>V700 **</t>
  </si>
  <si>
    <t>** Section width instead of tread width</t>
  </si>
  <si>
    <t>= stock tire</t>
  </si>
  <si>
    <t>* Reflects 8% optimistic European speedomoeter</t>
  </si>
  <si>
    <t>Calulations for speed in gears taken from this web page</t>
  </si>
  <si>
    <t>Max Speed (MPH) in:</t>
  </si>
  <si>
    <t>Speed (MPH) to cams in:</t>
  </si>
  <si>
    <t>Tread Width***</t>
  </si>
  <si>
    <t>*** Specifications taken from TireRack "Specs" web page for a given tire</t>
  </si>
  <si>
    <t>Gear</t>
  </si>
  <si>
    <t>Ratio</t>
  </si>
  <si>
    <t>Final Drive = 4.53:1</t>
  </si>
  <si>
    <t>Reverse</t>
  </si>
  <si>
    <r>
      <t>Gearing</t>
    </r>
    <r>
      <rPr>
        <sz val="10"/>
        <rFont val="Arial"/>
        <family val="0"/>
      </rPr>
      <t xml:space="preserve"> (Taken from Lotus Service Notes Section TDQ)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</si>
</sst>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2" borderId="27" xfId="0" applyFont="1" applyFill="1" applyBorder="1" applyAlignment="1">
      <alignment/>
    </xf>
    <xf numFmtId="0" fontId="3" fillId="2" borderId="28" xfId="0" applyFont="1" applyFill="1" applyBorder="1" applyAlignment="1">
      <alignment/>
    </xf>
    <xf numFmtId="0" fontId="3" fillId="2" borderId="29" xfId="0" applyFont="1" applyFill="1" applyBorder="1" applyAlignment="1">
      <alignment/>
    </xf>
    <xf numFmtId="0" fontId="0" fillId="3" borderId="30" xfId="0" applyFill="1" applyBorder="1" applyAlignment="1">
      <alignment/>
    </xf>
    <xf numFmtId="0" fontId="0" fillId="3" borderId="31" xfId="0" applyFill="1" applyBorder="1" applyAlignment="1">
      <alignment/>
    </xf>
    <xf numFmtId="0" fontId="0" fillId="3" borderId="32" xfId="0" applyFill="1" applyBorder="1" applyAlignment="1">
      <alignment/>
    </xf>
    <xf numFmtId="0" fontId="0" fillId="3" borderId="2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33" xfId="0" applyFill="1" applyBorder="1" applyAlignment="1">
      <alignment/>
    </xf>
    <xf numFmtId="2" fontId="0" fillId="3" borderId="34" xfId="0" applyNumberFormat="1" applyFill="1" applyBorder="1" applyAlignment="1">
      <alignment/>
    </xf>
    <xf numFmtId="2" fontId="0" fillId="3" borderId="31" xfId="0" applyNumberFormat="1" applyFill="1" applyBorder="1" applyAlignment="1">
      <alignment/>
    </xf>
    <xf numFmtId="2" fontId="0" fillId="3" borderId="19" xfId="0" applyNumberFormat="1" applyFill="1" applyBorder="1" applyAlignment="1">
      <alignment/>
    </xf>
    <xf numFmtId="0" fontId="0" fillId="3" borderId="0" xfId="0" applyFill="1" applyAlignment="1">
      <alignment/>
    </xf>
    <xf numFmtId="0" fontId="0" fillId="0" borderId="0" xfId="0" applyAlignment="1" quotePrefix="1">
      <alignment/>
    </xf>
    <xf numFmtId="0" fontId="0" fillId="3" borderId="35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0" xfId="0" applyFill="1" applyAlignment="1">
      <alignment/>
    </xf>
    <xf numFmtId="0" fontId="7" fillId="2" borderId="31" xfId="20" applyFill="1" applyBorder="1" applyAlignment="1">
      <alignment horizontal="center"/>
    </xf>
    <xf numFmtId="0" fontId="7" fillId="2" borderId="30" xfId="20" applyFill="1" applyBorder="1" applyAlignment="1">
      <alignment horizontal="center"/>
    </xf>
    <xf numFmtId="0" fontId="7" fillId="2" borderId="37" xfId="20" applyFill="1" applyBorder="1" applyAlignment="1">
      <alignment horizontal="center"/>
    </xf>
    <xf numFmtId="0" fontId="7" fillId="2" borderId="38" xfId="20" applyFill="1" applyBorder="1" applyAlignment="1">
      <alignment horizontal="center"/>
    </xf>
    <xf numFmtId="0" fontId="7" fillId="0" borderId="0" xfId="20" applyFill="1" applyAlignment="1">
      <alignment/>
    </xf>
    <xf numFmtId="0" fontId="1" fillId="2" borderId="39" xfId="0" applyFont="1" applyFill="1" applyBorder="1" applyAlignment="1">
      <alignment/>
    </xf>
    <xf numFmtId="0" fontId="1" fillId="2" borderId="40" xfId="0" applyFont="1" applyFill="1" applyBorder="1" applyAlignment="1">
      <alignment/>
    </xf>
    <xf numFmtId="0" fontId="1" fillId="0" borderId="0" xfId="0" applyFont="1" applyAlignment="1">
      <alignment/>
    </xf>
    <xf numFmtId="0" fontId="4" fillId="2" borderId="41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2" fontId="0" fillId="3" borderId="45" xfId="0" applyNumberFormat="1" applyFill="1" applyBorder="1" applyAlignment="1">
      <alignment horizontal="center"/>
    </xf>
    <xf numFmtId="2" fontId="0" fillId="3" borderId="46" xfId="0" applyNumberForma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irerack.com/tires/Spec.jsp?make=Yokohama&amp;model=ADVAN+A048" TargetMode="External" /><Relationship Id="rId2" Type="http://schemas.openxmlformats.org/officeDocument/2006/relationships/hyperlink" Target="http://www.tirerack.com/tires/Spec.jsp?make=Hoosier&amp;model=A3S05" TargetMode="External" /><Relationship Id="rId3" Type="http://schemas.openxmlformats.org/officeDocument/2006/relationships/hyperlink" Target="http://www.tirerack.com/tires/Spec.jsp?make=Kumho&amp;model=ECSTA+V710" TargetMode="External" /><Relationship Id="rId4" Type="http://schemas.openxmlformats.org/officeDocument/2006/relationships/hyperlink" Target="http://www.tirerack.com/tires/Spec.jsp?make=Avon&amp;model=Tech+R-A" TargetMode="External" /><Relationship Id="rId5" Type="http://schemas.openxmlformats.org/officeDocument/2006/relationships/hyperlink" Target="http://www.tirerack.com/tires/Spec.jsp?make=Yokohama&amp;model=ADVAN+A032R" TargetMode="External" /><Relationship Id="rId6" Type="http://schemas.openxmlformats.org/officeDocument/2006/relationships/hyperlink" Target="http://www.tirerack.com/tires/Spec.jsp?make=Kumho&amp;model=ECSTA+V700" TargetMode="External" /><Relationship Id="rId7" Type="http://schemas.openxmlformats.org/officeDocument/2006/relationships/hyperlink" Target="http://www.type2.com/library/misc/calcspd.htm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tabSelected="1" workbookViewId="0" topLeftCell="A1">
      <selection activeCell="E20" sqref="E20"/>
    </sheetView>
  </sheetViews>
  <sheetFormatPr defaultColWidth="9.140625" defaultRowHeight="12.75"/>
  <cols>
    <col min="3" max="3" width="10.57421875" style="0" customWidth="1"/>
    <col min="4" max="4" width="18.00390625" style="0" bestFit="1" customWidth="1"/>
    <col min="5" max="5" width="16.57421875" style="0" customWidth="1"/>
    <col min="6" max="11" width="9.421875" style="0" customWidth="1"/>
    <col min="12" max="12" width="9.57421875" style="0" customWidth="1"/>
  </cols>
  <sheetData>
    <row r="1" spans="1:19" ht="12.75">
      <c r="A1" s="79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ht="13.5" thickBo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15.75">
      <c r="A3" s="8"/>
      <c r="B3" s="9"/>
      <c r="C3" s="10"/>
      <c r="D3" s="10"/>
      <c r="E3" s="10"/>
      <c r="F3" s="86" t="s">
        <v>23</v>
      </c>
      <c r="G3" s="27"/>
      <c r="H3" s="27"/>
      <c r="I3" s="27"/>
      <c r="J3" s="27"/>
      <c r="K3" s="28"/>
      <c r="L3" s="86" t="s">
        <v>24</v>
      </c>
      <c r="M3" s="27"/>
      <c r="N3" s="27"/>
      <c r="O3" s="27"/>
      <c r="P3" s="27"/>
      <c r="Q3" s="28"/>
      <c r="R3" s="87" t="s">
        <v>9</v>
      </c>
      <c r="S3" s="88"/>
    </row>
    <row r="4" spans="1:19" ht="13.5" thickBot="1">
      <c r="A4" s="83" t="s">
        <v>0</v>
      </c>
      <c r="B4" s="84"/>
      <c r="C4" s="85"/>
      <c r="D4" s="25" t="s">
        <v>10</v>
      </c>
      <c r="E4" s="25" t="s">
        <v>1</v>
      </c>
      <c r="F4" s="19" t="s">
        <v>2</v>
      </c>
      <c r="G4" s="24" t="s">
        <v>3</v>
      </c>
      <c r="H4" s="24" t="s">
        <v>4</v>
      </c>
      <c r="I4" s="24" t="s">
        <v>5</v>
      </c>
      <c r="J4" s="24" t="s">
        <v>6</v>
      </c>
      <c r="K4" s="20" t="s">
        <v>7</v>
      </c>
      <c r="L4" s="19" t="s">
        <v>2</v>
      </c>
      <c r="M4" s="24" t="s">
        <v>3</v>
      </c>
      <c r="N4" s="24" t="s">
        <v>4</v>
      </c>
      <c r="O4" s="24" t="s">
        <v>5</v>
      </c>
      <c r="P4" s="24" t="s">
        <v>6</v>
      </c>
      <c r="Q4" s="20" t="s">
        <v>7</v>
      </c>
      <c r="R4" s="83" t="s">
        <v>11</v>
      </c>
      <c r="S4" s="85"/>
    </row>
    <row r="5" spans="1:19" ht="12.75">
      <c r="A5" s="48">
        <v>225</v>
      </c>
      <c r="B5" s="43">
        <v>45</v>
      </c>
      <c r="C5" s="49">
        <v>17</v>
      </c>
      <c r="D5" s="50">
        <v>78.223</v>
      </c>
      <c r="E5" s="50">
        <f>+D5/12</f>
        <v>6.518583333333333</v>
      </c>
      <c r="F5" s="51">
        <f>+(8000*E5)/(3.17*4.53*88)</f>
        <v>41.26701658404083</v>
      </c>
      <c r="G5" s="52">
        <f>+(8000*E5)/(2.05*4.53*88)</f>
        <v>63.81289881532169</v>
      </c>
      <c r="H5" s="52">
        <f>+(8000*E5)/(1.48*4.53*88)</f>
        <v>88.3894882239253</v>
      </c>
      <c r="I5" s="52">
        <f>+(8000*E5)/(1.17*4.53*88)</f>
        <v>111.80892527470894</v>
      </c>
      <c r="J5" s="52">
        <f>+(8000*E5)/(0.92*4.53*88)</f>
        <v>142.19178540370592</v>
      </c>
      <c r="K5" s="53">
        <f>+(8000*E5)/(0.81*4.53*88)</f>
        <v>161.50178095235734</v>
      </c>
      <c r="L5" s="51">
        <f>+(6200*E5)/(3.17*4.53*88)</f>
        <v>31.981937852631646</v>
      </c>
      <c r="M5" s="52">
        <f>+(6200*E5)/(2.05*4.53*88)</f>
        <v>49.45499658187431</v>
      </c>
      <c r="N5" s="52">
        <f>+(6200*E5)/(1.48*4.53*88)</f>
        <v>68.50185337354212</v>
      </c>
      <c r="O5" s="52">
        <f>+(6200*E5)/(1.17*4.53*88)</f>
        <v>86.65191708789943</v>
      </c>
      <c r="P5" s="52">
        <f>+(6200*E5)/(0.92*4.53*88)</f>
        <v>110.19863368787209</v>
      </c>
      <c r="Q5" s="53">
        <f>+(6200*E5)/(0.81*4.53*88)</f>
        <v>125.16388023807694</v>
      </c>
      <c r="R5" s="81">
        <f>60*1.08</f>
        <v>64.80000000000001</v>
      </c>
      <c r="S5" s="82"/>
    </row>
    <row r="6" spans="1:19" ht="12.75">
      <c r="A6" s="11">
        <v>225</v>
      </c>
      <c r="B6" s="2">
        <v>50</v>
      </c>
      <c r="C6" s="6">
        <v>15</v>
      </c>
      <c r="D6" s="7">
        <v>75</v>
      </c>
      <c r="E6" s="7">
        <f aca="true" t="shared" si="0" ref="E6:E14">+D6/12</f>
        <v>6.25</v>
      </c>
      <c r="F6" s="4">
        <f aca="true" t="shared" si="1" ref="F6:F14">+(8000*E6)/(3.17*4.53*88)</f>
        <v>39.56670344787419</v>
      </c>
      <c r="G6" s="3">
        <f aca="true" t="shared" si="2" ref="G6:G14">+(8000*E6)/(2.05*4.53*88)</f>
        <v>61.18363411207863</v>
      </c>
      <c r="H6" s="3">
        <f aca="true" t="shared" si="3" ref="H6:H14">+(8000*E6)/(1.48*4.53*88)</f>
        <v>84.7476013038927</v>
      </c>
      <c r="I6" s="3">
        <f aca="true" t="shared" si="4" ref="I6:I14">+(8000*E6)/(1.17*4.53*88)</f>
        <v>107.20209395706085</v>
      </c>
      <c r="J6" s="3">
        <f aca="true" t="shared" si="5" ref="J6:J14">+(8000*E6)/(0.92*4.53*88)</f>
        <v>136.3330977497404</v>
      </c>
      <c r="K6" s="5">
        <f aca="true" t="shared" si="6" ref="K6:K14">+(8000*E6)/(0.81*4.53*88)</f>
        <v>154.84746904908786</v>
      </c>
      <c r="L6" s="4">
        <f aca="true" t="shared" si="7" ref="L6:L13">+(6200*E6)/(3.17*4.53*88)</f>
        <v>30.664195172102495</v>
      </c>
      <c r="M6" s="3">
        <f aca="true" t="shared" si="8" ref="M6:M13">+(6200*E6)/(2.05*4.53*88)</f>
        <v>47.417316436860936</v>
      </c>
      <c r="N6" s="3">
        <f aca="true" t="shared" si="9" ref="N6:N13">+(6200*E6)/(1.48*4.53*88)</f>
        <v>65.67939101051684</v>
      </c>
      <c r="O6" s="3">
        <f aca="true" t="shared" si="10" ref="O6:O13">+(6200*E6)/(1.17*4.53*88)</f>
        <v>83.08162281672216</v>
      </c>
      <c r="P6" s="3">
        <f aca="true" t="shared" si="11" ref="P6:P13">+(6200*E6)/(0.92*4.53*88)</f>
        <v>105.65815075604883</v>
      </c>
      <c r="Q6" s="5">
        <f aca="true" t="shared" si="12" ref="Q6:Q13">+(6200*E6)/(0.81*4.53*88)</f>
        <v>120.00678851304309</v>
      </c>
      <c r="R6" s="72">
        <f>+R5*(E5/E6)</f>
        <v>67.58467200000001</v>
      </c>
      <c r="S6" s="73"/>
    </row>
    <row r="7" spans="1:19" ht="12.75">
      <c r="A7" s="11">
        <v>225</v>
      </c>
      <c r="B7" s="2">
        <v>45</v>
      </c>
      <c r="C7" s="6">
        <v>15</v>
      </c>
      <c r="D7" s="7">
        <v>72.2</v>
      </c>
      <c r="E7" s="7">
        <f t="shared" si="0"/>
        <v>6.016666666666667</v>
      </c>
      <c r="F7" s="4">
        <f t="shared" si="1"/>
        <v>38.08954651915355</v>
      </c>
      <c r="G7" s="3">
        <f t="shared" si="2"/>
        <v>58.8994451052277</v>
      </c>
      <c r="H7" s="3">
        <f t="shared" si="3"/>
        <v>81.58369085521403</v>
      </c>
      <c r="I7" s="3">
        <f t="shared" si="4"/>
        <v>103.19988244933059</v>
      </c>
      <c r="J7" s="3">
        <f t="shared" si="5"/>
        <v>131.24332876708345</v>
      </c>
      <c r="K7" s="5">
        <f t="shared" si="6"/>
        <v>149.06649687125525</v>
      </c>
      <c r="L7" s="4">
        <f t="shared" si="7"/>
        <v>29.519398552344004</v>
      </c>
      <c r="M7" s="3">
        <f t="shared" si="8"/>
        <v>45.64706995655146</v>
      </c>
      <c r="N7" s="3">
        <f t="shared" si="9"/>
        <v>63.22736041279088</v>
      </c>
      <c r="O7" s="3">
        <f t="shared" si="10"/>
        <v>79.9799088982312</v>
      </c>
      <c r="P7" s="3">
        <f t="shared" si="11"/>
        <v>101.71357979448968</v>
      </c>
      <c r="Q7" s="5">
        <f t="shared" si="12"/>
        <v>115.52653507522282</v>
      </c>
      <c r="R7" s="72">
        <f>+R5*(E5/E7)</f>
        <v>70.20568421052631</v>
      </c>
      <c r="S7" s="73"/>
    </row>
    <row r="8" spans="1:19" ht="12.75">
      <c r="A8" s="11">
        <v>225</v>
      </c>
      <c r="B8" s="2">
        <v>50</v>
      </c>
      <c r="C8" s="6">
        <v>16</v>
      </c>
      <c r="D8" s="7">
        <v>78.1</v>
      </c>
      <c r="E8" s="7">
        <f t="shared" si="0"/>
        <v>6.508333333333333</v>
      </c>
      <c r="F8" s="4">
        <f t="shared" si="1"/>
        <v>41.20212719038632</v>
      </c>
      <c r="G8" s="3">
        <f t="shared" si="2"/>
        <v>63.71255765537788</v>
      </c>
      <c r="H8" s="3">
        <f t="shared" si="3"/>
        <v>88.25050215778691</v>
      </c>
      <c r="I8" s="3">
        <f t="shared" si="4"/>
        <v>111.63311384061936</v>
      </c>
      <c r="J8" s="3">
        <f t="shared" si="5"/>
        <v>141.96819912339635</v>
      </c>
      <c r="K8" s="5">
        <f t="shared" si="6"/>
        <v>161.24783110311682</v>
      </c>
      <c r="L8" s="4">
        <f t="shared" si="7"/>
        <v>31.931648572549395</v>
      </c>
      <c r="M8" s="3">
        <f t="shared" si="8"/>
        <v>49.37723218291785</v>
      </c>
      <c r="N8" s="3">
        <f t="shared" si="9"/>
        <v>68.39413917228487</v>
      </c>
      <c r="O8" s="3">
        <f t="shared" si="10"/>
        <v>86.51566322648</v>
      </c>
      <c r="P8" s="3">
        <f t="shared" si="11"/>
        <v>110.02535432063216</v>
      </c>
      <c r="Q8" s="5">
        <f t="shared" si="12"/>
        <v>124.96706910491554</v>
      </c>
      <c r="R8" s="72">
        <f>+R5*(E5/E8)</f>
        <v>64.90205377720872</v>
      </c>
      <c r="S8" s="73"/>
    </row>
    <row r="9" spans="1:19" ht="12.75">
      <c r="A9" s="11">
        <v>225</v>
      </c>
      <c r="B9" s="2">
        <v>45</v>
      </c>
      <c r="C9" s="6">
        <v>16</v>
      </c>
      <c r="D9" s="7">
        <v>75.3</v>
      </c>
      <c r="E9" s="7">
        <f t="shared" si="0"/>
        <v>6.2749999999999995</v>
      </c>
      <c r="F9" s="4">
        <f t="shared" si="1"/>
        <v>39.72497026166568</v>
      </c>
      <c r="G9" s="3">
        <f t="shared" si="2"/>
        <v>61.428368648526934</v>
      </c>
      <c r="H9" s="3">
        <f t="shared" si="3"/>
        <v>85.08659170910825</v>
      </c>
      <c r="I9" s="3">
        <f t="shared" si="4"/>
        <v>107.63090233288908</v>
      </c>
      <c r="J9" s="3">
        <f t="shared" si="5"/>
        <v>136.87843014073937</v>
      </c>
      <c r="K9" s="5">
        <f t="shared" si="6"/>
        <v>155.46685892528419</v>
      </c>
      <c r="L9" s="4">
        <f t="shared" si="7"/>
        <v>30.786851952790904</v>
      </c>
      <c r="M9" s="3">
        <f t="shared" si="8"/>
        <v>47.606985702608384</v>
      </c>
      <c r="N9" s="3">
        <f t="shared" si="9"/>
        <v>65.9421085745589</v>
      </c>
      <c r="O9" s="3">
        <f t="shared" si="10"/>
        <v>83.41394930798904</v>
      </c>
      <c r="P9" s="3">
        <f t="shared" si="11"/>
        <v>106.08078335907302</v>
      </c>
      <c r="Q9" s="5">
        <f t="shared" si="12"/>
        <v>120.48681566709527</v>
      </c>
      <c r="R9" s="72">
        <f>+R5*(E5/E9)</f>
        <v>67.31541035856576</v>
      </c>
      <c r="S9" s="73"/>
    </row>
    <row r="10" spans="1:19" ht="12.75">
      <c r="A10" s="11">
        <v>245</v>
      </c>
      <c r="B10" s="2">
        <v>45</v>
      </c>
      <c r="C10" s="6">
        <v>16</v>
      </c>
      <c r="D10" s="7">
        <v>77.5</v>
      </c>
      <c r="E10" s="7">
        <f t="shared" si="0"/>
        <v>6.458333333333333</v>
      </c>
      <c r="F10" s="4">
        <f t="shared" si="1"/>
        <v>40.88559356280332</v>
      </c>
      <c r="G10" s="3">
        <f t="shared" si="2"/>
        <v>63.223088582481246</v>
      </c>
      <c r="H10" s="3">
        <f t="shared" si="3"/>
        <v>87.57252134735577</v>
      </c>
      <c r="I10" s="3">
        <f t="shared" si="4"/>
        <v>110.77549708896287</v>
      </c>
      <c r="J10" s="3">
        <f t="shared" si="5"/>
        <v>140.87753434139842</v>
      </c>
      <c r="K10" s="5">
        <f t="shared" si="6"/>
        <v>160.00905135072412</v>
      </c>
      <c r="L10" s="4">
        <f t="shared" si="7"/>
        <v>31.686335011172577</v>
      </c>
      <c r="M10" s="3">
        <f t="shared" si="8"/>
        <v>48.99789365142296</v>
      </c>
      <c r="N10" s="3">
        <f t="shared" si="9"/>
        <v>67.86870404420073</v>
      </c>
      <c r="O10" s="3">
        <f t="shared" si="10"/>
        <v>85.85101024394622</v>
      </c>
      <c r="P10" s="3">
        <f t="shared" si="11"/>
        <v>109.18008911458378</v>
      </c>
      <c r="Q10" s="5">
        <f t="shared" si="12"/>
        <v>124.00701479681119</v>
      </c>
      <c r="R10" s="72">
        <f>+R5*(E5/E10)</f>
        <v>65.40452129032259</v>
      </c>
      <c r="S10" s="73"/>
    </row>
    <row r="11" spans="1:19" ht="12.75">
      <c r="A11" s="11">
        <v>235</v>
      </c>
      <c r="B11" s="2">
        <v>40</v>
      </c>
      <c r="C11" s="6">
        <v>17</v>
      </c>
      <c r="D11" s="7">
        <v>76.7</v>
      </c>
      <c r="E11" s="7">
        <f t="shared" si="0"/>
        <v>6.391666666666667</v>
      </c>
      <c r="F11" s="4">
        <f t="shared" si="1"/>
        <v>40.463548726026005</v>
      </c>
      <c r="G11" s="3">
        <f t="shared" si="2"/>
        <v>62.57046315195242</v>
      </c>
      <c r="H11" s="3">
        <f t="shared" si="3"/>
        <v>86.6685469334476</v>
      </c>
      <c r="I11" s="3">
        <f t="shared" si="4"/>
        <v>109.63200808675423</v>
      </c>
      <c r="J11" s="3">
        <f t="shared" si="5"/>
        <v>139.42331463206787</v>
      </c>
      <c r="K11" s="5">
        <f t="shared" si="6"/>
        <v>158.35734501420055</v>
      </c>
      <c r="L11" s="4">
        <f t="shared" si="7"/>
        <v>31.359250262670155</v>
      </c>
      <c r="M11" s="3">
        <f t="shared" si="8"/>
        <v>48.492108942763124</v>
      </c>
      <c r="N11" s="3">
        <f t="shared" si="9"/>
        <v>67.16812387342189</v>
      </c>
      <c r="O11" s="3">
        <f t="shared" si="10"/>
        <v>84.96480626723454</v>
      </c>
      <c r="P11" s="3">
        <f t="shared" si="11"/>
        <v>108.0530688398526</v>
      </c>
      <c r="Q11" s="5">
        <f t="shared" si="12"/>
        <v>122.72694238600542</v>
      </c>
      <c r="R11" s="72">
        <f>+R5*(E5/E11)</f>
        <v>66.08670664928293</v>
      </c>
      <c r="S11" s="73"/>
    </row>
    <row r="12" spans="1:19" ht="12.75">
      <c r="A12" s="11">
        <v>235</v>
      </c>
      <c r="B12" s="2">
        <v>45</v>
      </c>
      <c r="C12" s="6">
        <v>17</v>
      </c>
      <c r="D12" s="7">
        <v>79.6</v>
      </c>
      <c r="E12" s="7">
        <f t="shared" si="0"/>
        <v>6.633333333333333</v>
      </c>
      <c r="F12" s="4">
        <f t="shared" si="1"/>
        <v>41.9934612593438</v>
      </c>
      <c r="G12" s="3">
        <f t="shared" si="2"/>
        <v>64.93623033761945</v>
      </c>
      <c r="H12" s="3">
        <f t="shared" si="3"/>
        <v>89.94545418386477</v>
      </c>
      <c r="I12" s="3">
        <f t="shared" si="4"/>
        <v>113.77715571976057</v>
      </c>
      <c r="J12" s="3">
        <f t="shared" si="5"/>
        <v>144.69486107839114</v>
      </c>
      <c r="K12" s="5">
        <f t="shared" si="6"/>
        <v>164.34478048409858</v>
      </c>
      <c r="L12" s="4">
        <f t="shared" si="7"/>
        <v>32.544932475991445</v>
      </c>
      <c r="M12" s="3">
        <f t="shared" si="8"/>
        <v>50.325578511655074</v>
      </c>
      <c r="N12" s="3">
        <f t="shared" si="9"/>
        <v>69.7077269924952</v>
      </c>
      <c r="O12" s="3">
        <f t="shared" si="10"/>
        <v>88.17729568281445</v>
      </c>
      <c r="P12" s="3">
        <f t="shared" si="11"/>
        <v>112.13851733575315</v>
      </c>
      <c r="Q12" s="5">
        <f t="shared" si="12"/>
        <v>127.3672048751764</v>
      </c>
      <c r="R12" s="72">
        <f>+R5*(E5/E12)</f>
        <v>63.67902512562816</v>
      </c>
      <c r="S12" s="73"/>
    </row>
    <row r="13" spans="1:19" ht="12.75">
      <c r="A13" s="11">
        <v>245</v>
      </c>
      <c r="B13" s="2">
        <v>45</v>
      </c>
      <c r="C13" s="6">
        <v>17</v>
      </c>
      <c r="D13" s="7">
        <v>80.7</v>
      </c>
      <c r="E13" s="7">
        <f t="shared" si="0"/>
        <v>6.7250000000000005</v>
      </c>
      <c r="F13" s="4">
        <f t="shared" si="1"/>
        <v>42.573772909912634</v>
      </c>
      <c r="G13" s="3">
        <f t="shared" si="2"/>
        <v>65.83359030459661</v>
      </c>
      <c r="H13" s="3">
        <f t="shared" si="3"/>
        <v>91.18841900298855</v>
      </c>
      <c r="I13" s="3">
        <f t="shared" si="4"/>
        <v>115.3494530977975</v>
      </c>
      <c r="J13" s="3">
        <f t="shared" si="5"/>
        <v>146.6944131787207</v>
      </c>
      <c r="K13" s="5">
        <f t="shared" si="6"/>
        <v>166.61587669681856</v>
      </c>
      <c r="L13" s="4">
        <f t="shared" si="7"/>
        <v>32.99467400518228</v>
      </c>
      <c r="M13" s="3">
        <f t="shared" si="8"/>
        <v>51.02103248606237</v>
      </c>
      <c r="N13" s="3">
        <f t="shared" si="9"/>
        <v>70.67102472731611</v>
      </c>
      <c r="O13" s="3">
        <f t="shared" si="10"/>
        <v>89.39582615079304</v>
      </c>
      <c r="P13" s="3">
        <f t="shared" si="11"/>
        <v>113.68817021350853</v>
      </c>
      <c r="Q13" s="5">
        <f t="shared" si="12"/>
        <v>129.12730444003438</v>
      </c>
      <c r="R13" s="72">
        <f>+R5*(E5/E13)</f>
        <v>62.811033457249074</v>
      </c>
      <c r="S13" s="73"/>
    </row>
    <row r="14" spans="1:19" ht="13.5" thickBot="1">
      <c r="A14" s="12">
        <v>245</v>
      </c>
      <c r="B14" s="13">
        <v>40</v>
      </c>
      <c r="C14" s="14">
        <v>17</v>
      </c>
      <c r="D14" s="15">
        <v>77.6</v>
      </c>
      <c r="E14" s="21">
        <f t="shared" si="0"/>
        <v>6.466666666666666</v>
      </c>
      <c r="F14" s="16">
        <f t="shared" si="1"/>
        <v>40.93834916740049</v>
      </c>
      <c r="G14" s="17">
        <f t="shared" si="2"/>
        <v>63.30466676129735</v>
      </c>
      <c r="H14" s="17">
        <f t="shared" si="3"/>
        <v>87.68551814909429</v>
      </c>
      <c r="I14" s="17">
        <f t="shared" si="4"/>
        <v>110.91843321423895</v>
      </c>
      <c r="J14" s="17">
        <f t="shared" si="5"/>
        <v>141.05931180506474</v>
      </c>
      <c r="K14" s="18">
        <f t="shared" si="6"/>
        <v>160.21551464278957</v>
      </c>
      <c r="L14" s="16">
        <f>+(6200*E14)/(3.17*4.53*88)</f>
        <v>31.72722060473538</v>
      </c>
      <c r="M14" s="17">
        <f>+(6200*E14)/(2.05*4.53*88)</f>
        <v>49.061116740005446</v>
      </c>
      <c r="N14" s="17">
        <f>+(6200*E14)/(1.48*4.53*88)</f>
        <v>67.95627656554808</v>
      </c>
      <c r="O14" s="17">
        <f>+(6200*E14)/(1.17*4.53*88)</f>
        <v>85.96178574103519</v>
      </c>
      <c r="P14" s="17">
        <f>+(6200*E14)/(0.92*4.53*88)</f>
        <v>109.32096664892516</v>
      </c>
      <c r="Q14" s="18">
        <f>+(6200*E14)/(0.81*4.53*88)</f>
        <v>124.1670238481619</v>
      </c>
      <c r="R14" s="77">
        <f>+R5/(E5/E14)</f>
        <v>64.28390626797746</v>
      </c>
      <c r="S14" s="78"/>
    </row>
    <row r="15" spans="1:11" ht="12.75">
      <c r="A15" t="s">
        <v>21</v>
      </c>
      <c r="B15" s="55"/>
      <c r="K15" s="1"/>
    </row>
    <row r="16" spans="1:2" ht="12.75">
      <c r="A16" s="54"/>
      <c r="B16" s="55" t="s">
        <v>17</v>
      </c>
    </row>
    <row r="17" spans="1:2" ht="12.75">
      <c r="A17" s="65" t="s">
        <v>22</v>
      </c>
      <c r="B17" s="55"/>
    </row>
    <row r="18" ht="13.5" thickBot="1"/>
    <row r="19" spans="1:9" ht="16.5" thickTop="1">
      <c r="A19" s="39"/>
      <c r="B19" s="40"/>
      <c r="C19" s="41"/>
      <c r="D19" s="74" t="s">
        <v>25</v>
      </c>
      <c r="E19" s="75"/>
      <c r="F19" s="75"/>
      <c r="G19" s="75"/>
      <c r="H19" s="75"/>
      <c r="I19" s="76"/>
    </row>
    <row r="20" spans="1:9" ht="16.5" thickBot="1">
      <c r="A20" s="69" t="s">
        <v>0</v>
      </c>
      <c r="B20" s="70"/>
      <c r="C20" s="71"/>
      <c r="D20" s="62" t="s">
        <v>12</v>
      </c>
      <c r="E20" s="61" t="s">
        <v>13</v>
      </c>
      <c r="F20" s="61" t="s">
        <v>14</v>
      </c>
      <c r="G20" s="61" t="s">
        <v>15</v>
      </c>
      <c r="H20" s="63" t="s">
        <v>16</v>
      </c>
      <c r="I20" s="64" t="s">
        <v>18</v>
      </c>
    </row>
    <row r="21" spans="1:9" ht="12.75">
      <c r="A21" s="42">
        <v>225</v>
      </c>
      <c r="B21" s="43">
        <v>45</v>
      </c>
      <c r="C21" s="44">
        <v>17</v>
      </c>
      <c r="D21" s="45">
        <v>8.8</v>
      </c>
      <c r="E21" s="59">
        <v>8.8</v>
      </c>
      <c r="F21" s="46"/>
      <c r="G21" s="46">
        <v>8.3</v>
      </c>
      <c r="H21" s="56"/>
      <c r="I21" s="47">
        <v>8.9</v>
      </c>
    </row>
    <row r="22" spans="1:9" ht="12.75">
      <c r="A22" s="34">
        <v>225</v>
      </c>
      <c r="B22" s="2">
        <v>50</v>
      </c>
      <c r="C22" s="35">
        <v>15</v>
      </c>
      <c r="D22" s="29"/>
      <c r="E22" s="26">
        <v>9.1</v>
      </c>
      <c r="F22" s="26">
        <v>9</v>
      </c>
      <c r="G22" s="26"/>
      <c r="H22" s="57">
        <v>8.3</v>
      </c>
      <c r="I22" s="30">
        <v>9.1</v>
      </c>
    </row>
    <row r="23" spans="1:9" ht="12.75">
      <c r="A23" s="34">
        <v>225</v>
      </c>
      <c r="B23" s="2">
        <v>45</v>
      </c>
      <c r="C23" s="35">
        <v>15</v>
      </c>
      <c r="D23" s="29">
        <v>9</v>
      </c>
      <c r="E23" s="26"/>
      <c r="F23" s="2"/>
      <c r="G23" s="26">
        <v>8.5</v>
      </c>
      <c r="H23" s="57"/>
      <c r="I23" s="30">
        <v>8.9</v>
      </c>
    </row>
    <row r="24" spans="1:9" ht="12.75">
      <c r="A24" s="34">
        <v>225</v>
      </c>
      <c r="B24" s="2">
        <v>50</v>
      </c>
      <c r="C24" s="35">
        <v>16</v>
      </c>
      <c r="D24" s="29">
        <v>9.8</v>
      </c>
      <c r="E24" s="26">
        <v>9</v>
      </c>
      <c r="F24" s="26">
        <v>9</v>
      </c>
      <c r="G24" s="26">
        <v>8.7</v>
      </c>
      <c r="H24" s="57">
        <v>8.3</v>
      </c>
      <c r="I24" s="30">
        <v>9.1</v>
      </c>
    </row>
    <row r="25" spans="1:9" ht="12.75">
      <c r="A25" s="34">
        <v>225</v>
      </c>
      <c r="B25" s="2">
        <v>45</v>
      </c>
      <c r="C25" s="35">
        <v>16</v>
      </c>
      <c r="D25" s="29"/>
      <c r="E25" s="26">
        <v>8.8</v>
      </c>
      <c r="F25" s="26"/>
      <c r="G25" s="26"/>
      <c r="H25" s="57"/>
      <c r="I25" s="30"/>
    </row>
    <row r="26" spans="1:9" ht="12.75">
      <c r="A26" s="34">
        <v>245</v>
      </c>
      <c r="B26" s="2">
        <v>45</v>
      </c>
      <c r="C26" s="35">
        <v>16</v>
      </c>
      <c r="D26" s="29">
        <v>9.2</v>
      </c>
      <c r="E26" s="26"/>
      <c r="F26" s="26"/>
      <c r="G26" s="26"/>
      <c r="H26" s="57">
        <v>9.4</v>
      </c>
      <c r="I26" s="30">
        <v>9.9</v>
      </c>
    </row>
    <row r="27" spans="1:9" ht="12.75">
      <c r="A27" s="34">
        <v>235</v>
      </c>
      <c r="B27" s="2">
        <v>40</v>
      </c>
      <c r="C27" s="35">
        <v>17</v>
      </c>
      <c r="D27" s="29"/>
      <c r="E27" s="26"/>
      <c r="F27" s="26"/>
      <c r="G27" s="26"/>
      <c r="H27" s="57">
        <v>8.9</v>
      </c>
      <c r="I27" s="30">
        <v>9.5</v>
      </c>
    </row>
    <row r="28" spans="1:9" ht="12.75">
      <c r="A28" s="34">
        <v>235</v>
      </c>
      <c r="B28" s="2">
        <v>45</v>
      </c>
      <c r="C28" s="35">
        <v>17</v>
      </c>
      <c r="D28" s="29"/>
      <c r="E28" s="26">
        <v>9.3</v>
      </c>
      <c r="F28" s="26"/>
      <c r="G28" s="26"/>
      <c r="H28" s="57"/>
      <c r="I28" s="30"/>
    </row>
    <row r="29" spans="1:9" ht="12.75">
      <c r="A29" s="34">
        <v>245</v>
      </c>
      <c r="B29" s="2">
        <v>45</v>
      </c>
      <c r="C29" s="35">
        <v>17</v>
      </c>
      <c r="D29" s="29"/>
      <c r="E29" s="26"/>
      <c r="F29" s="26">
        <v>9.4</v>
      </c>
      <c r="G29" s="26"/>
      <c r="H29" s="57">
        <v>9.4</v>
      </c>
      <c r="I29" s="30"/>
    </row>
    <row r="30" spans="1:9" ht="13.5" thickBot="1">
      <c r="A30" s="36">
        <v>245</v>
      </c>
      <c r="B30" s="37">
        <v>40</v>
      </c>
      <c r="C30" s="38">
        <v>17</v>
      </c>
      <c r="D30" s="31">
        <v>9.3</v>
      </c>
      <c r="E30" s="32">
        <v>9.8</v>
      </c>
      <c r="F30" s="32"/>
      <c r="G30" s="32"/>
      <c r="H30" s="58">
        <v>9.4</v>
      </c>
      <c r="I30" s="33">
        <v>9.9</v>
      </c>
    </row>
    <row r="31" ht="13.5" thickTop="1">
      <c r="A31" t="s">
        <v>19</v>
      </c>
    </row>
    <row r="32" ht="12.75">
      <c r="A32" t="s">
        <v>26</v>
      </c>
    </row>
    <row r="33" spans="1:2" ht="12.75">
      <c r="A33" s="60"/>
      <c r="B33" s="55" t="s">
        <v>20</v>
      </c>
    </row>
    <row r="35" ht="15.75">
      <c r="A35" s="68" t="s">
        <v>31</v>
      </c>
    </row>
    <row r="36" ht="16.5" thickBot="1">
      <c r="A36" s="68" t="s">
        <v>29</v>
      </c>
    </row>
    <row r="37" spans="1:2" ht="16.5" thickBot="1">
      <c r="A37" s="66" t="s">
        <v>27</v>
      </c>
      <c r="B37" s="67" t="s">
        <v>28</v>
      </c>
    </row>
    <row r="38" spans="1:2" ht="12.75">
      <c r="A38" s="22" t="s">
        <v>2</v>
      </c>
      <c r="B38" s="23">
        <v>3.17</v>
      </c>
    </row>
    <row r="39" spans="1:2" ht="12.75">
      <c r="A39" s="11" t="s">
        <v>3</v>
      </c>
      <c r="B39" s="6">
        <v>2.05</v>
      </c>
    </row>
    <row r="40" spans="1:2" ht="12.75">
      <c r="A40" s="11" t="s">
        <v>4</v>
      </c>
      <c r="B40" s="6">
        <v>1.48</v>
      </c>
    </row>
    <row r="41" spans="1:2" ht="12.75">
      <c r="A41" s="11" t="s">
        <v>5</v>
      </c>
      <c r="B41" s="6">
        <v>1.17</v>
      </c>
    </row>
    <row r="42" spans="1:2" ht="12.75">
      <c r="A42" s="11" t="s">
        <v>6</v>
      </c>
      <c r="B42" s="6">
        <v>0.92</v>
      </c>
    </row>
    <row r="43" spans="1:2" ht="12.75">
      <c r="A43" s="11" t="s">
        <v>7</v>
      </c>
      <c r="B43" s="6">
        <v>0.81</v>
      </c>
    </row>
    <row r="44" spans="1:2" ht="13.5" thickBot="1">
      <c r="A44" s="12" t="s">
        <v>30</v>
      </c>
      <c r="B44" s="14">
        <v>3.25</v>
      </c>
    </row>
  </sheetData>
  <mergeCells count="18">
    <mergeCell ref="R8:S8"/>
    <mergeCell ref="A4:C4"/>
    <mergeCell ref="F3:K3"/>
    <mergeCell ref="L3:Q3"/>
    <mergeCell ref="R4:S4"/>
    <mergeCell ref="R3:S3"/>
    <mergeCell ref="A1:S2"/>
    <mergeCell ref="R5:S5"/>
    <mergeCell ref="R6:S6"/>
    <mergeCell ref="R7:S7"/>
    <mergeCell ref="A20:C20"/>
    <mergeCell ref="R9:S9"/>
    <mergeCell ref="D19:I19"/>
    <mergeCell ref="R11:S11"/>
    <mergeCell ref="R12:S12"/>
    <mergeCell ref="R10:S10"/>
    <mergeCell ref="R13:S13"/>
    <mergeCell ref="R14:S14"/>
  </mergeCells>
  <hyperlinks>
    <hyperlink ref="E20" r:id="rId1" display="A048"/>
    <hyperlink ref="D20" r:id="rId2" display="A3S05"/>
    <hyperlink ref="F20" r:id="rId3" display="V710"/>
    <hyperlink ref="G20" r:id="rId4" display="Tech-Ra"/>
    <hyperlink ref="H20" r:id="rId5" display="A032R"/>
    <hyperlink ref="I20" r:id="rId6" display="V700 **"/>
    <hyperlink ref="A17" r:id="rId7" display="Calulations for speed in gears taken from this web page"/>
  </hyperlinks>
  <printOptions/>
  <pageMargins left="0.75" right="0.75" top="1" bottom="1" header="0.5" footer="0.5"/>
  <pageSetup fitToHeight="1" fitToWidth="1" orientation="landscape" scale="63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rdike</dc:creator>
  <cp:keywords/>
  <dc:description/>
  <cp:lastModifiedBy> Kiyoshi Hamai</cp:lastModifiedBy>
  <cp:lastPrinted>2005-08-14T20:40:42Z</cp:lastPrinted>
  <dcterms:created xsi:type="dcterms:W3CDTF">2005-08-14T18:50:46Z</dcterms:created>
  <dcterms:modified xsi:type="dcterms:W3CDTF">2005-09-15T05:51:49Z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